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dard\Dropbox\Föreningar\EBG\2019\Årsmöte 20200217\"/>
    </mc:Choice>
  </mc:AlternateContent>
  <xr:revisionPtr revIDLastSave="0" documentId="8_{F0625159-3432-4153-A125-0FA146D73E96}" xr6:coauthVersionLast="45" xr6:coauthVersionMax="45" xr10:uidLastSave="{00000000-0000-0000-0000-000000000000}"/>
  <bookViews>
    <workbookView xWindow="-120" yWindow="-120" windowWidth="29040" windowHeight="15840" xr2:uid="{2BC4B9FE-78F0-4DE4-B8B8-1F8568F65370}"/>
  </bookViews>
  <sheets>
    <sheet name="2020" sheetId="3" r:id="rId1"/>
    <sheet name="Blad1 (2)" sheetId="2" r:id="rId2"/>
    <sheet name="Blad1" sheetId="1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3" l="1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19" i="3"/>
  <c r="E15" i="3"/>
  <c r="E5" i="3"/>
  <c r="E6" i="3"/>
  <c r="E7" i="3"/>
  <c r="E8" i="3"/>
  <c r="E9" i="3"/>
  <c r="E10" i="3"/>
  <c r="E11" i="3"/>
  <c r="E12" i="3"/>
  <c r="E13" i="3"/>
  <c r="E14" i="3"/>
  <c r="E4" i="3"/>
  <c r="C44" i="3"/>
  <c r="C41" i="3"/>
  <c r="B63" i="3" l="1"/>
  <c r="B59" i="3"/>
  <c r="B57" i="3"/>
  <c r="B52" i="3"/>
  <c r="D42" i="3"/>
  <c r="D14" i="3"/>
  <c r="D44" i="3"/>
  <c r="D15" i="3"/>
  <c r="C22" i="3"/>
  <c r="C31" i="3"/>
  <c r="C23" i="3"/>
  <c r="C15" i="3"/>
  <c r="B44" i="3"/>
  <c r="B42" i="3"/>
  <c r="B31" i="3"/>
  <c r="B15" i="3"/>
  <c r="B14" i="3"/>
  <c r="B10" i="3"/>
  <c r="B9" i="3"/>
  <c r="B38" i="2" l="1"/>
  <c r="B12" i="2"/>
  <c r="B39" i="2" l="1"/>
  <c r="B27" i="2"/>
  <c r="B10" i="2"/>
  <c r="B9" i="2"/>
  <c r="B13" i="2" s="1"/>
  <c r="B25" i="1"/>
  <c r="B35" i="1" s="1"/>
  <c r="B8" i="1"/>
  <c r="B7" i="1"/>
  <c r="B11" i="1" l="1"/>
  <c r="B37" i="1" s="1"/>
</calcChain>
</file>

<file path=xl/sharedStrings.xml><?xml version="1.0" encoding="utf-8"?>
<sst xmlns="http://schemas.openxmlformats.org/spreadsheetml/2006/main" count="152" uniqueCount="82">
  <si>
    <t>Försäljning/evenemang</t>
  </si>
  <si>
    <t>Medlemsavgifter</t>
  </si>
  <si>
    <t>Hyra lägenhet</t>
  </si>
  <si>
    <t>Uthyrning lokal</t>
  </si>
  <si>
    <t>Driftsbidrag</t>
  </si>
  <si>
    <t>Intäkter</t>
  </si>
  <si>
    <t>Loppis</t>
  </si>
  <si>
    <t>Kostnader</t>
  </si>
  <si>
    <t>Inköp Loppis</t>
  </si>
  <si>
    <t>Varuinköp</t>
  </si>
  <si>
    <t>Underhållning</t>
  </si>
  <si>
    <t>Elnät och förbrukning</t>
  </si>
  <si>
    <t>Reparation och underhåll</t>
  </si>
  <si>
    <t>Medlemsavgift och försäkring riksförbundet</t>
  </si>
  <si>
    <t>Reparation och underhåll av lägenhet</t>
  </si>
  <si>
    <t>Byavakter</t>
  </si>
  <si>
    <t>Reklam och PR</t>
  </si>
  <si>
    <t>Bygdebladet</t>
  </si>
  <si>
    <t>Telefon</t>
  </si>
  <si>
    <t>Porto</t>
  </si>
  <si>
    <t>Bankkostnader</t>
  </si>
  <si>
    <t>Övrigt oförutsett</t>
  </si>
  <si>
    <t>Summa</t>
  </si>
  <si>
    <t>Datalicenser</t>
  </si>
  <si>
    <t>All planerad renovering måste finansieras genom erhållna bidrag och med vår insats tagen från</t>
  </si>
  <si>
    <t>medel avsatta för reparation och underhåll</t>
  </si>
  <si>
    <t>Snöröjning</t>
  </si>
  <si>
    <t>Förbrukningsmaterial</t>
  </si>
  <si>
    <t>Renhållning</t>
  </si>
  <si>
    <t>Förbrukningsinventarier</t>
  </si>
  <si>
    <t>Budgetförslag 2018 Enångers Bygdegårdsförening</t>
  </si>
  <si>
    <t>Uthyrning fasta "lokalgäster"</t>
  </si>
  <si>
    <t>Wifi</t>
  </si>
  <si>
    <t>Mellanskillnaden</t>
  </si>
  <si>
    <t>Bör "låsas" på ett konto när vi får driftsbidraget</t>
  </si>
  <si>
    <t>Högre p g a inköp av kassaregister</t>
  </si>
  <si>
    <t>TomteLoppis</t>
  </si>
  <si>
    <t>Kursavgifter</t>
  </si>
  <si>
    <t>Uthyrning lokal, enstaka tillfälle</t>
  </si>
  <si>
    <t>Montering av dörr och reparation av fönster</t>
  </si>
  <si>
    <t>Nya vaxdukar bland annat</t>
  </si>
  <si>
    <t>Ev möte och dess kostnader</t>
  </si>
  <si>
    <t>Annonsering Facebook</t>
  </si>
  <si>
    <t>Planeringsdagar</t>
  </si>
  <si>
    <t>Kaffe, bio mm</t>
  </si>
  <si>
    <t>Långloppis, provision och egen försäljning</t>
  </si>
  <si>
    <t>Samma som i fjol</t>
  </si>
  <si>
    <t>Önskemål på reparationer, renovering mm</t>
  </si>
  <si>
    <t>Nya toaletter stora entrén</t>
  </si>
  <si>
    <t>Nytt kök</t>
  </si>
  <si>
    <t>Montering av dörr, samt inköp och montering av ytterbelysning, samt ev självrisk för branden (9000:-) samt målning av resterande (5000:-)</t>
  </si>
  <si>
    <t>Målning av allt återstående</t>
  </si>
  <si>
    <t>På sikt behöver skadad panel att bytas ut</t>
  </si>
  <si>
    <t>Budgetförslag 2019 Enångers Bygdegårdsförening</t>
  </si>
  <si>
    <t>från medel avsatta för reparation och underhåll</t>
  </si>
  <si>
    <t xml:space="preserve">All planerad renovering måste finansieras genom erhållna bidrag och med vår insats tagen </t>
  </si>
  <si>
    <t>Nya bord och stolar</t>
  </si>
  <si>
    <t>Larmet</t>
  </si>
  <si>
    <t>Budgetförslag 2020 Enångers Bygdegårdsförening</t>
  </si>
  <si>
    <t>Budget 2019</t>
  </si>
  <si>
    <t>Utfall</t>
  </si>
  <si>
    <t>Budget 2020</t>
  </si>
  <si>
    <t>Ungdomsverksamhet</t>
  </si>
  <si>
    <t>Gåva</t>
  </si>
  <si>
    <t>Samtliga Loppisar</t>
  </si>
  <si>
    <t>Nya fönster</t>
  </si>
  <si>
    <t>Utsidan måste fortsätta att målas/repareras</t>
  </si>
  <si>
    <t>Biokostnader hyra mm är taget från övrig verksamhet</t>
  </si>
  <si>
    <t>Tillgängligt kapital 2019-12-27</t>
  </si>
  <si>
    <t>Förslag att köpa åta timmars reparationstjänst per månad i 10 månader detta år</t>
  </si>
  <si>
    <t>Beräknad timkostnad</t>
  </si>
  <si>
    <t>Timmar</t>
  </si>
  <si>
    <t>Per månad</t>
  </si>
  <si>
    <t>Tio månader</t>
  </si>
  <si>
    <t>Material mm som kan behövas</t>
  </si>
  <si>
    <t>Avsätt för detta ändamål</t>
  </si>
  <si>
    <t xml:space="preserve">All planerad renovering måste finansieras genom erhållna bidrag och med </t>
  </si>
  <si>
    <t>vår insats tagen från medel avsatta för reparation och underhåll</t>
  </si>
  <si>
    <t>Externa tjänster</t>
  </si>
  <si>
    <t>Avskrivning</t>
  </si>
  <si>
    <t>Alternativ Budget 2020</t>
  </si>
  <si>
    <t>Vaktmästartjänst 1 dag/månad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</si>
</sst>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/>
    <xf numFmtId="0" fontId="7" fillId="0" borderId="0" xfId="0" applyFont="1"/>
    <xf numFmtId="0" fontId="9" fillId="0" borderId="1" xfId="0" applyFont="1" applyBorder="1"/>
    <xf numFmtId="3" fontId="9" fillId="0" borderId="1" xfId="0" applyNumberFormat="1" applyFont="1" applyBorder="1"/>
    <xf numFmtId="0" fontId="6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6" fillId="0" borderId="2" xfId="0" applyNumberFormat="1" applyFont="1" applyBorder="1"/>
    <xf numFmtId="3" fontId="9" fillId="0" borderId="2" xfId="0" applyNumberFormat="1" applyFont="1" applyBorder="1"/>
    <xf numFmtId="3" fontId="6" fillId="0" borderId="1" xfId="0" applyNumberFormat="1" applyFont="1" applyFill="1" applyBorder="1"/>
    <xf numFmtId="3" fontId="12" fillId="0" borderId="0" xfId="0" applyNumberFormat="1" applyFont="1"/>
    <xf numFmtId="3" fontId="8" fillId="0" borderId="1" xfId="0" applyNumberFormat="1" applyFont="1" applyBorder="1"/>
    <xf numFmtId="3" fontId="7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4" fillId="0" borderId="0" xfId="0" applyFont="1"/>
    <xf numFmtId="3" fontId="14" fillId="0" borderId="0" xfId="0" applyNumberFormat="1" applyFont="1"/>
    <xf numFmtId="3" fontId="15" fillId="0" borderId="1" xfId="0" applyNumberFormat="1" applyFont="1" applyBorder="1" applyAlignment="1">
      <alignment horizontal="right" wrapText="1"/>
    </xf>
    <xf numFmtId="3" fontId="16" fillId="0" borderId="0" xfId="0" applyNumberFormat="1" applyFont="1"/>
    <xf numFmtId="0" fontId="13" fillId="0" borderId="0" xfId="0" applyFont="1"/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3" fontId="18" fillId="0" borderId="0" xfId="0" applyNumberFormat="1" applyFont="1"/>
    <xf numFmtId="3" fontId="19" fillId="0" borderId="0" xfId="0" applyNumberFormat="1" applyFont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B8E5-A229-4D23-BFBD-6F498E35B229}">
  <dimension ref="A1:H64"/>
  <sheetViews>
    <sheetView tabSelected="1" zoomScaleNormal="100" workbookViewId="0">
      <selection activeCell="I8" sqref="I8"/>
    </sheetView>
  </sheetViews>
  <sheetFormatPr defaultRowHeight="18.75" x14ac:dyDescent="0.3"/>
  <cols>
    <col min="1" max="1" width="33.85546875" style="4" customWidth="1"/>
    <col min="2" max="2" width="11.7109375" style="2" bestFit="1" customWidth="1"/>
    <col min="3" max="3" width="9.140625" style="2"/>
    <col min="4" max="4" width="15.42578125" style="30" customWidth="1"/>
    <col min="5" max="5" width="15.42578125" style="44" customWidth="1"/>
    <col min="6" max="6" width="21.7109375" style="3" customWidth="1"/>
    <col min="7" max="16384" width="9.140625" style="4"/>
  </cols>
  <sheetData>
    <row r="1" spans="1:6" x14ac:dyDescent="0.3">
      <c r="A1" s="15" t="s">
        <v>58</v>
      </c>
    </row>
    <row r="2" spans="1:6" x14ac:dyDescent="0.3">
      <c r="A2" s="19"/>
    </row>
    <row r="3" spans="1:6" ht="32.25" x14ac:dyDescent="0.3">
      <c r="A3" s="20" t="s">
        <v>5</v>
      </c>
      <c r="B3" s="34" t="s">
        <v>59</v>
      </c>
      <c r="C3" s="14" t="s">
        <v>60</v>
      </c>
      <c r="D3" s="32" t="s">
        <v>61</v>
      </c>
      <c r="E3" s="37" t="s">
        <v>80</v>
      </c>
      <c r="F3" s="5"/>
    </row>
    <row r="4" spans="1:6" x14ac:dyDescent="0.3">
      <c r="A4" s="21" t="s">
        <v>0</v>
      </c>
      <c r="B4" s="27">
        <v>20000</v>
      </c>
      <c r="C4" s="14">
        <v>51568</v>
      </c>
      <c r="D4" s="31">
        <v>30000</v>
      </c>
      <c r="E4" s="45">
        <f>D4</f>
        <v>30000</v>
      </c>
      <c r="F4" s="26" t="s">
        <v>44</v>
      </c>
    </row>
    <row r="5" spans="1:6" x14ac:dyDescent="0.3">
      <c r="A5" s="21" t="s">
        <v>6</v>
      </c>
      <c r="B5" s="27">
        <v>20000</v>
      </c>
      <c r="C5" s="14">
        <v>41324</v>
      </c>
      <c r="D5" s="31">
        <v>30000</v>
      </c>
      <c r="E5" s="45">
        <f t="shared" ref="E5:E14" si="0">D5</f>
        <v>30000</v>
      </c>
      <c r="F5" s="26" t="s">
        <v>64</v>
      </c>
    </row>
    <row r="6" spans="1:6" x14ac:dyDescent="0.3">
      <c r="A6" s="21" t="s">
        <v>36</v>
      </c>
      <c r="B6" s="27">
        <v>5000</v>
      </c>
      <c r="C6" s="14">
        <v>7739</v>
      </c>
      <c r="D6" s="31">
        <v>5000</v>
      </c>
      <c r="E6" s="45">
        <f t="shared" si="0"/>
        <v>5000</v>
      </c>
      <c r="F6" s="26"/>
    </row>
    <row r="7" spans="1:6" x14ac:dyDescent="0.3">
      <c r="A7" s="21" t="s">
        <v>37</v>
      </c>
      <c r="B7" s="27">
        <v>5000</v>
      </c>
      <c r="C7" s="14">
        <v>9650</v>
      </c>
      <c r="D7" s="31">
        <v>5000</v>
      </c>
      <c r="E7" s="45">
        <f t="shared" si="0"/>
        <v>5000</v>
      </c>
      <c r="F7" s="26"/>
    </row>
    <row r="8" spans="1:6" x14ac:dyDescent="0.3">
      <c r="A8" s="21" t="s">
        <v>1</v>
      </c>
      <c r="B8" s="27">
        <v>15000</v>
      </c>
      <c r="C8" s="14">
        <v>16550</v>
      </c>
      <c r="D8" s="31">
        <v>15000</v>
      </c>
      <c r="E8" s="45">
        <f t="shared" si="0"/>
        <v>15000</v>
      </c>
      <c r="F8" s="26"/>
    </row>
    <row r="9" spans="1:6" x14ac:dyDescent="0.3">
      <c r="A9" s="21" t="s">
        <v>2</v>
      </c>
      <c r="B9" s="27">
        <f>12*4990</f>
        <v>59880</v>
      </c>
      <c r="C9" s="14">
        <v>63859</v>
      </c>
      <c r="D9" s="31">
        <v>60000</v>
      </c>
      <c r="E9" s="45">
        <f t="shared" si="0"/>
        <v>60000</v>
      </c>
      <c r="F9" s="26"/>
    </row>
    <row r="10" spans="1:6" x14ac:dyDescent="0.3">
      <c r="A10" s="21" t="s">
        <v>31</v>
      </c>
      <c r="B10" s="27">
        <f>12*(1070+1011+1189)</f>
        <v>39240</v>
      </c>
      <c r="C10" s="14"/>
      <c r="D10" s="31"/>
      <c r="E10" s="45">
        <f t="shared" si="0"/>
        <v>0</v>
      </c>
      <c r="F10" s="26"/>
    </row>
    <row r="11" spans="1:6" x14ac:dyDescent="0.3">
      <c r="A11" s="21" t="s">
        <v>38</v>
      </c>
      <c r="B11" s="27">
        <v>20000</v>
      </c>
      <c r="C11" s="14">
        <v>58687</v>
      </c>
      <c r="D11" s="31">
        <v>50000</v>
      </c>
      <c r="E11" s="45">
        <f t="shared" si="0"/>
        <v>50000</v>
      </c>
      <c r="F11" s="26"/>
    </row>
    <row r="12" spans="1:6" x14ac:dyDescent="0.3">
      <c r="A12" s="21" t="s">
        <v>62</v>
      </c>
      <c r="B12" s="27"/>
      <c r="C12" s="14">
        <v>12478</v>
      </c>
      <c r="D12" s="31"/>
      <c r="E12" s="45">
        <f t="shared" si="0"/>
        <v>0</v>
      </c>
      <c r="F12" s="26"/>
    </row>
    <row r="13" spans="1:6" x14ac:dyDescent="0.3">
      <c r="A13" s="21" t="s">
        <v>63</v>
      </c>
      <c r="B13" s="27"/>
      <c r="C13" s="14">
        <v>5550</v>
      </c>
      <c r="D13" s="31"/>
      <c r="E13" s="45">
        <f t="shared" si="0"/>
        <v>0</v>
      </c>
      <c r="F13" s="26"/>
    </row>
    <row r="14" spans="1:6" x14ac:dyDescent="0.3">
      <c r="A14" s="21" t="s">
        <v>4</v>
      </c>
      <c r="B14" s="27">
        <f>56935*2</f>
        <v>113870</v>
      </c>
      <c r="C14" s="14">
        <v>412939</v>
      </c>
      <c r="D14" s="31">
        <f>B14</f>
        <v>113870</v>
      </c>
      <c r="E14" s="45">
        <f t="shared" si="0"/>
        <v>113870</v>
      </c>
      <c r="F14" s="26" t="s">
        <v>46</v>
      </c>
    </row>
    <row r="15" spans="1:6" x14ac:dyDescent="0.3">
      <c r="A15" s="22" t="s">
        <v>22</v>
      </c>
      <c r="B15" s="28">
        <f>SUM(B4:B14)</f>
        <v>297990</v>
      </c>
      <c r="C15" s="17">
        <f>SUM(C4:C14)</f>
        <v>680344</v>
      </c>
      <c r="D15" s="32">
        <f>SUM(D4:D14)</f>
        <v>308870</v>
      </c>
      <c r="E15" s="46">
        <f>SUM(E4:E14)</f>
        <v>308870</v>
      </c>
      <c r="F15" s="8"/>
    </row>
    <row r="16" spans="1:6" x14ac:dyDescent="0.3">
      <c r="A16" s="23"/>
      <c r="B16" s="12"/>
      <c r="C16" s="12"/>
      <c r="D16" s="33"/>
      <c r="E16" s="47"/>
      <c r="F16" s="8"/>
    </row>
    <row r="17" spans="1:6" x14ac:dyDescent="0.3">
      <c r="A17" s="3"/>
      <c r="F17" s="8"/>
    </row>
    <row r="18" spans="1:6" x14ac:dyDescent="0.3">
      <c r="A18" s="20" t="s">
        <v>7</v>
      </c>
      <c r="F18" s="8"/>
    </row>
    <row r="19" spans="1:6" x14ac:dyDescent="0.3">
      <c r="A19" s="21" t="s">
        <v>8</v>
      </c>
      <c r="B19" s="14">
        <v>10000</v>
      </c>
      <c r="C19" s="29">
        <v>11208</v>
      </c>
      <c r="D19" s="31">
        <v>10000</v>
      </c>
      <c r="E19" s="45">
        <f>D19</f>
        <v>10000</v>
      </c>
      <c r="F19" s="26"/>
    </row>
    <row r="20" spans="1:6" x14ac:dyDescent="0.3">
      <c r="A20" s="21" t="s">
        <v>9</v>
      </c>
      <c r="B20" s="14">
        <v>12000</v>
      </c>
      <c r="C20" s="29">
        <v>19531</v>
      </c>
      <c r="D20" s="31">
        <v>20000</v>
      </c>
      <c r="E20" s="45">
        <f t="shared" ref="E20:E43" si="1">D20</f>
        <v>20000</v>
      </c>
      <c r="F20" s="26"/>
    </row>
    <row r="21" spans="1:6" ht="45.75" x14ac:dyDescent="0.3">
      <c r="A21" s="21" t="s">
        <v>62</v>
      </c>
      <c r="B21" s="14"/>
      <c r="C21" s="29">
        <v>7393</v>
      </c>
      <c r="D21" s="31"/>
      <c r="E21" s="45">
        <f t="shared" si="1"/>
        <v>0</v>
      </c>
      <c r="F21" s="26" t="s">
        <v>67</v>
      </c>
    </row>
    <row r="22" spans="1:6" x14ac:dyDescent="0.3">
      <c r="A22" s="21" t="s">
        <v>27</v>
      </c>
      <c r="B22" s="14">
        <v>18000</v>
      </c>
      <c r="C22" s="29">
        <f>12770+207</f>
        <v>12977</v>
      </c>
      <c r="D22" s="31">
        <v>18000</v>
      </c>
      <c r="E22" s="45">
        <f t="shared" si="1"/>
        <v>18000</v>
      </c>
      <c r="F22" s="26"/>
    </row>
    <row r="23" spans="1:6" x14ac:dyDescent="0.3">
      <c r="A23" s="21" t="s">
        <v>10</v>
      </c>
      <c r="B23" s="14">
        <v>20000</v>
      </c>
      <c r="C23" s="29">
        <f>38690</f>
        <v>38690</v>
      </c>
      <c r="D23" s="31">
        <v>20000</v>
      </c>
      <c r="E23" s="45">
        <f t="shared" si="1"/>
        <v>20000</v>
      </c>
      <c r="F23" s="26"/>
    </row>
    <row r="24" spans="1:6" x14ac:dyDescent="0.3">
      <c r="A24" s="21" t="s">
        <v>26</v>
      </c>
      <c r="B24" s="14">
        <v>2000</v>
      </c>
      <c r="C24" s="29">
        <v>4506</v>
      </c>
      <c r="D24" s="31">
        <v>4500</v>
      </c>
      <c r="E24" s="45">
        <f t="shared" si="1"/>
        <v>4500</v>
      </c>
      <c r="F24" s="26"/>
    </row>
    <row r="25" spans="1:6" x14ac:dyDescent="0.3">
      <c r="A25" s="21" t="s">
        <v>28</v>
      </c>
      <c r="B25" s="14">
        <v>11000</v>
      </c>
      <c r="C25" s="29">
        <v>12411</v>
      </c>
      <c r="D25" s="31">
        <v>11000</v>
      </c>
      <c r="E25" s="45">
        <f t="shared" si="1"/>
        <v>11000</v>
      </c>
      <c r="F25" s="26"/>
    </row>
    <row r="26" spans="1:6" x14ac:dyDescent="0.3">
      <c r="A26" s="21" t="s">
        <v>11</v>
      </c>
      <c r="B26" s="14">
        <v>75000</v>
      </c>
      <c r="C26" s="29">
        <v>63655</v>
      </c>
      <c r="D26" s="31">
        <v>70000</v>
      </c>
      <c r="E26" s="45">
        <f t="shared" si="1"/>
        <v>70000</v>
      </c>
      <c r="F26" s="26"/>
    </row>
    <row r="27" spans="1:6" ht="45.75" x14ac:dyDescent="0.3">
      <c r="A27" s="21" t="s">
        <v>12</v>
      </c>
      <c r="B27" s="14">
        <v>25000</v>
      </c>
      <c r="C27" s="29">
        <v>200887</v>
      </c>
      <c r="D27" s="31">
        <v>25000</v>
      </c>
      <c r="E27" s="45">
        <f t="shared" si="1"/>
        <v>25000</v>
      </c>
      <c r="F27" s="26" t="s">
        <v>66</v>
      </c>
    </row>
    <row r="28" spans="1:6" x14ac:dyDescent="0.3">
      <c r="A28" s="21" t="s">
        <v>81</v>
      </c>
      <c r="B28" s="14"/>
      <c r="C28" s="29"/>
      <c r="D28" s="31"/>
      <c r="E28" s="45">
        <v>50000</v>
      </c>
      <c r="F28" s="26"/>
    </row>
    <row r="29" spans="1:6" ht="30.75" x14ac:dyDescent="0.3">
      <c r="A29" s="21" t="s">
        <v>14</v>
      </c>
      <c r="B29" s="14">
        <v>5000</v>
      </c>
      <c r="C29" s="29">
        <v>1799</v>
      </c>
      <c r="D29" s="31">
        <v>20000</v>
      </c>
      <c r="E29" s="45">
        <f t="shared" si="1"/>
        <v>20000</v>
      </c>
      <c r="F29" s="26" t="s">
        <v>65</v>
      </c>
    </row>
    <row r="30" spans="1:6" x14ac:dyDescent="0.3">
      <c r="A30" s="21" t="s">
        <v>29</v>
      </c>
      <c r="B30" s="14">
        <v>20000</v>
      </c>
      <c r="C30" s="29">
        <v>87049</v>
      </c>
      <c r="D30" s="31">
        <v>10000</v>
      </c>
      <c r="E30" s="45">
        <f t="shared" si="1"/>
        <v>10000</v>
      </c>
      <c r="F30" s="26"/>
    </row>
    <row r="31" spans="1:6" ht="30.75" x14ac:dyDescent="0.3">
      <c r="A31" s="21" t="s">
        <v>13</v>
      </c>
      <c r="B31" s="14">
        <f>5110+14526</f>
        <v>19636</v>
      </c>
      <c r="C31" s="29">
        <f>5110+11725</f>
        <v>16835</v>
      </c>
      <c r="D31" s="31">
        <v>17000</v>
      </c>
      <c r="E31" s="45">
        <f t="shared" si="1"/>
        <v>17000</v>
      </c>
      <c r="F31" s="26"/>
    </row>
    <row r="32" spans="1:6" ht="30.75" x14ac:dyDescent="0.3">
      <c r="A32" s="21" t="s">
        <v>15</v>
      </c>
      <c r="B32" s="14">
        <v>1000</v>
      </c>
      <c r="C32" s="29"/>
      <c r="D32" s="31">
        <v>1000</v>
      </c>
      <c r="E32" s="45">
        <f t="shared" si="1"/>
        <v>1000</v>
      </c>
      <c r="F32" s="26" t="s">
        <v>41</v>
      </c>
    </row>
    <row r="33" spans="1:8" x14ac:dyDescent="0.3">
      <c r="A33" s="21" t="s">
        <v>16</v>
      </c>
      <c r="B33" s="14">
        <v>1000</v>
      </c>
      <c r="C33" s="29">
        <v>810</v>
      </c>
      <c r="D33" s="31">
        <v>1000</v>
      </c>
      <c r="E33" s="45">
        <f t="shared" si="1"/>
        <v>1000</v>
      </c>
      <c r="F33" s="26" t="s">
        <v>42</v>
      </c>
    </row>
    <row r="34" spans="1:8" x14ac:dyDescent="0.3">
      <c r="A34" s="21" t="s">
        <v>17</v>
      </c>
      <c r="B34" s="14">
        <v>10000</v>
      </c>
      <c r="C34" s="29">
        <v>11097</v>
      </c>
      <c r="D34" s="31">
        <v>8000</v>
      </c>
      <c r="E34" s="45">
        <f t="shared" si="1"/>
        <v>8000</v>
      </c>
      <c r="F34" s="26"/>
    </row>
    <row r="35" spans="1:8" x14ac:dyDescent="0.3">
      <c r="A35" s="21" t="s">
        <v>32</v>
      </c>
      <c r="B35" s="14">
        <v>5000</v>
      </c>
      <c r="C35" s="29">
        <v>3503</v>
      </c>
      <c r="D35" s="31">
        <v>2800</v>
      </c>
      <c r="E35" s="45">
        <f t="shared" si="1"/>
        <v>2800</v>
      </c>
      <c r="F35" s="26"/>
    </row>
    <row r="36" spans="1:8" x14ac:dyDescent="0.3">
      <c r="A36" s="21" t="s">
        <v>18</v>
      </c>
      <c r="B36" s="14">
        <v>5000</v>
      </c>
      <c r="C36" s="29">
        <v>2570</v>
      </c>
      <c r="D36" s="31">
        <v>2800</v>
      </c>
      <c r="E36" s="45">
        <f t="shared" si="1"/>
        <v>2800</v>
      </c>
      <c r="F36" s="26"/>
    </row>
    <row r="37" spans="1:8" x14ac:dyDescent="0.3">
      <c r="A37" s="21" t="s">
        <v>57</v>
      </c>
      <c r="B37" s="14">
        <v>7200</v>
      </c>
      <c r="C37" s="29">
        <v>14925</v>
      </c>
      <c r="D37" s="31">
        <v>14000</v>
      </c>
      <c r="E37" s="45">
        <f t="shared" si="1"/>
        <v>14000</v>
      </c>
      <c r="F37" s="26"/>
    </row>
    <row r="38" spans="1:8" x14ac:dyDescent="0.3">
      <c r="A38" s="21" t="s">
        <v>19</v>
      </c>
      <c r="B38" s="14"/>
      <c r="C38" s="29"/>
      <c r="D38" s="31"/>
      <c r="E38" s="45">
        <f t="shared" si="1"/>
        <v>0</v>
      </c>
      <c r="F38" s="26"/>
    </row>
    <row r="39" spans="1:8" x14ac:dyDescent="0.3">
      <c r="A39" s="21" t="s">
        <v>23</v>
      </c>
      <c r="B39" s="14">
        <v>1800</v>
      </c>
      <c r="C39" s="29">
        <v>923</v>
      </c>
      <c r="D39" s="31">
        <v>1800</v>
      </c>
      <c r="E39" s="45">
        <f t="shared" si="1"/>
        <v>1800</v>
      </c>
      <c r="F39" s="26"/>
    </row>
    <row r="40" spans="1:8" x14ac:dyDescent="0.3">
      <c r="A40" s="21" t="s">
        <v>20</v>
      </c>
      <c r="B40" s="14">
        <v>1000</v>
      </c>
      <c r="C40" s="29">
        <v>1321</v>
      </c>
      <c r="D40" s="31">
        <v>1500</v>
      </c>
      <c r="E40" s="45">
        <f t="shared" si="1"/>
        <v>1500</v>
      </c>
      <c r="F40" s="26"/>
    </row>
    <row r="41" spans="1:8" x14ac:dyDescent="0.3">
      <c r="A41" s="21" t="s">
        <v>78</v>
      </c>
      <c r="B41" s="14">
        <v>6000</v>
      </c>
      <c r="C41" s="29">
        <f>8420+1257</f>
        <v>9677</v>
      </c>
      <c r="D41" s="31">
        <v>8000</v>
      </c>
      <c r="E41" s="45">
        <f t="shared" si="1"/>
        <v>8000</v>
      </c>
      <c r="F41" s="26"/>
      <c r="H41" s="2"/>
    </row>
    <row r="42" spans="1:8" x14ac:dyDescent="0.3">
      <c r="A42" s="21" t="s">
        <v>21</v>
      </c>
      <c r="B42" s="14">
        <f>49554-7200</f>
        <v>42354</v>
      </c>
      <c r="C42" s="29"/>
      <c r="D42" s="31">
        <f>308870-266400</f>
        <v>42470</v>
      </c>
      <c r="E42" s="45">
        <f t="shared" si="1"/>
        <v>42470</v>
      </c>
      <c r="F42" s="26"/>
    </row>
    <row r="43" spans="1:8" x14ac:dyDescent="0.3">
      <c r="A43" s="21" t="s">
        <v>79</v>
      </c>
      <c r="B43" s="14"/>
      <c r="C43" s="14">
        <v>49456</v>
      </c>
      <c r="D43" s="31"/>
      <c r="E43" s="45">
        <f t="shared" si="1"/>
        <v>0</v>
      </c>
      <c r="F43" s="26"/>
    </row>
    <row r="44" spans="1:8" x14ac:dyDescent="0.3">
      <c r="A44" s="16" t="s">
        <v>22</v>
      </c>
      <c r="B44" s="17">
        <f>SUM(B19:B42)</f>
        <v>297990</v>
      </c>
      <c r="C44" s="17">
        <f>SUM(C19:C43)</f>
        <v>571223</v>
      </c>
      <c r="D44" s="32">
        <f>SUM(D19:D42)</f>
        <v>308870</v>
      </c>
      <c r="E44" s="46">
        <f>SUM(E19:E43)</f>
        <v>358870</v>
      </c>
      <c r="F44" s="8"/>
    </row>
    <row r="47" spans="1:8" x14ac:dyDescent="0.3">
      <c r="A47" s="18" t="s">
        <v>76</v>
      </c>
    </row>
    <row r="48" spans="1:8" x14ac:dyDescent="0.3">
      <c r="A48" s="18" t="s">
        <v>77</v>
      </c>
    </row>
    <row r="49" spans="1:6" x14ac:dyDescent="0.3">
      <c r="A49" s="18"/>
    </row>
    <row r="50" spans="1:6" x14ac:dyDescent="0.3">
      <c r="A50" s="24"/>
      <c r="F50" s="25"/>
    </row>
    <row r="51" spans="1:6" x14ac:dyDescent="0.3">
      <c r="A51" s="18"/>
    </row>
    <row r="52" spans="1:6" x14ac:dyDescent="0.3">
      <c r="A52" s="35" t="s">
        <v>68</v>
      </c>
      <c r="B52" s="36">
        <f>104963+29000</f>
        <v>133963</v>
      </c>
    </row>
    <row r="53" spans="1:6" ht="55.5" customHeight="1" x14ac:dyDescent="0.3">
      <c r="A53" s="35"/>
      <c r="B53" s="36"/>
      <c r="C53" s="36"/>
      <c r="D53" s="38"/>
      <c r="E53" s="48"/>
    </row>
    <row r="54" spans="1:6" s="2" customFormat="1" x14ac:dyDescent="0.3">
      <c r="A54" s="39" t="s">
        <v>69</v>
      </c>
      <c r="B54" s="36"/>
      <c r="C54" s="36"/>
      <c r="D54" s="38"/>
      <c r="E54" s="48"/>
      <c r="F54" s="3"/>
    </row>
    <row r="55" spans="1:6" x14ac:dyDescent="0.3">
      <c r="A55" s="40" t="s">
        <v>70</v>
      </c>
      <c r="B55" s="41">
        <v>450</v>
      </c>
      <c r="C55" s="36"/>
      <c r="D55" s="38"/>
      <c r="E55" s="48"/>
    </row>
    <row r="56" spans="1:6" x14ac:dyDescent="0.3">
      <c r="A56" s="40" t="s">
        <v>71</v>
      </c>
      <c r="B56" s="41">
        <v>8</v>
      </c>
      <c r="C56" s="36"/>
      <c r="D56" s="38"/>
      <c r="E56" s="48"/>
    </row>
    <row r="57" spans="1:6" x14ac:dyDescent="0.3">
      <c r="A57" s="40" t="s">
        <v>72</v>
      </c>
      <c r="B57" s="41">
        <f>B55*B56</f>
        <v>3600</v>
      </c>
      <c r="C57" s="36"/>
      <c r="D57" s="38"/>
      <c r="E57" s="48"/>
    </row>
    <row r="58" spans="1:6" x14ac:dyDescent="0.3">
      <c r="A58" s="40"/>
      <c r="B58" s="41"/>
      <c r="C58" s="36"/>
      <c r="D58" s="38"/>
      <c r="E58" s="48"/>
    </row>
    <row r="59" spans="1:6" x14ac:dyDescent="0.3">
      <c r="A59" s="40" t="s">
        <v>73</v>
      </c>
      <c r="B59" s="41">
        <f>B57*10</f>
        <v>36000</v>
      </c>
      <c r="C59" s="36"/>
      <c r="D59" s="38"/>
      <c r="E59" s="48"/>
    </row>
    <row r="60" spans="1:6" x14ac:dyDescent="0.3">
      <c r="A60" s="40"/>
      <c r="B60" s="41"/>
      <c r="C60" s="36"/>
      <c r="D60" s="38"/>
      <c r="E60" s="48"/>
    </row>
    <row r="61" spans="1:6" x14ac:dyDescent="0.3">
      <c r="A61" s="40" t="s">
        <v>74</v>
      </c>
      <c r="B61" s="41">
        <v>14000</v>
      </c>
      <c r="C61" s="36"/>
      <c r="D61" s="38"/>
      <c r="E61" s="48"/>
    </row>
    <row r="62" spans="1:6" x14ac:dyDescent="0.3">
      <c r="A62" s="40"/>
      <c r="B62" s="41"/>
      <c r="C62" s="36"/>
      <c r="D62" s="38"/>
      <c r="E62" s="48"/>
    </row>
    <row r="63" spans="1:6" x14ac:dyDescent="0.3">
      <c r="A63" s="42" t="s">
        <v>75</v>
      </c>
      <c r="B63" s="43">
        <f>B59+B61</f>
        <v>50000</v>
      </c>
      <c r="C63" s="36"/>
      <c r="D63" s="38"/>
      <c r="E63" s="48"/>
    </row>
    <row r="64" spans="1:6" x14ac:dyDescent="0.3">
      <c r="A64" s="35"/>
      <c r="B64" s="36"/>
      <c r="C64" s="36"/>
      <c r="D64" s="38"/>
      <c r="E64" s="48"/>
    </row>
  </sheetData>
  <pageMargins left="0.70866141732283472" right="0.70866141732283472" top="0.35433070866141736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F480-CA64-4DC0-A53A-B39403C30B7D}">
  <dimension ref="A1:C49"/>
  <sheetViews>
    <sheetView zoomScaleNormal="100" workbookViewId="0">
      <selection activeCell="I12" sqref="I12"/>
    </sheetView>
  </sheetViews>
  <sheetFormatPr defaultRowHeight="15" x14ac:dyDescent="0.25"/>
  <cols>
    <col min="1" max="1" width="37.140625" style="4" customWidth="1"/>
    <col min="2" max="2" width="9.140625" style="2"/>
    <col min="3" max="3" width="34.28515625" style="3" customWidth="1"/>
    <col min="4" max="16384" width="9.140625" style="4"/>
  </cols>
  <sheetData>
    <row r="1" spans="1:3" ht="18.75" x14ac:dyDescent="0.3">
      <c r="A1" s="15" t="s">
        <v>53</v>
      </c>
    </row>
    <row r="2" spans="1:3" ht="18.75" x14ac:dyDescent="0.3">
      <c r="A2" s="19"/>
    </row>
    <row r="3" spans="1:3" ht="18.75" x14ac:dyDescent="0.3">
      <c r="A3" s="20" t="s">
        <v>5</v>
      </c>
      <c r="C3" s="5"/>
    </row>
    <row r="4" spans="1:3" x14ac:dyDescent="0.25">
      <c r="A4" s="21" t="s">
        <v>0</v>
      </c>
      <c r="B4" s="14">
        <v>20000</v>
      </c>
      <c r="C4" s="26" t="s">
        <v>44</v>
      </c>
    </row>
    <row r="5" spans="1:3" ht="30" x14ac:dyDescent="0.25">
      <c r="A5" s="21" t="s">
        <v>6</v>
      </c>
      <c r="B5" s="14">
        <v>20000</v>
      </c>
      <c r="C5" s="26" t="s">
        <v>45</v>
      </c>
    </row>
    <row r="6" spans="1:3" x14ac:dyDescent="0.25">
      <c r="A6" s="21" t="s">
        <v>36</v>
      </c>
      <c r="B6" s="14">
        <v>5000</v>
      </c>
      <c r="C6" s="26"/>
    </row>
    <row r="7" spans="1:3" x14ac:dyDescent="0.25">
      <c r="A7" s="21" t="s">
        <v>37</v>
      </c>
      <c r="B7" s="14">
        <v>5000</v>
      </c>
      <c r="C7" s="26"/>
    </row>
    <row r="8" spans="1:3" x14ac:dyDescent="0.25">
      <c r="A8" s="21" t="s">
        <v>1</v>
      </c>
      <c r="B8" s="14">
        <v>15000</v>
      </c>
      <c r="C8" s="26"/>
    </row>
    <row r="9" spans="1:3" x14ac:dyDescent="0.25">
      <c r="A9" s="21" t="s">
        <v>2</v>
      </c>
      <c r="B9" s="14">
        <f>12*4990</f>
        <v>59880</v>
      </c>
      <c r="C9" s="26"/>
    </row>
    <row r="10" spans="1:3" x14ac:dyDescent="0.25">
      <c r="A10" s="21" t="s">
        <v>31</v>
      </c>
      <c r="B10" s="14">
        <f>12*(1070+1011+1189)</f>
        <v>39240</v>
      </c>
      <c r="C10" s="26"/>
    </row>
    <row r="11" spans="1:3" x14ac:dyDescent="0.25">
      <c r="A11" s="21" t="s">
        <v>38</v>
      </c>
      <c r="B11" s="14">
        <v>20000</v>
      </c>
      <c r="C11" s="26"/>
    </row>
    <row r="12" spans="1:3" x14ac:dyDescent="0.25">
      <c r="A12" s="21" t="s">
        <v>4</v>
      </c>
      <c r="B12" s="14">
        <f>56935*2</f>
        <v>113870</v>
      </c>
      <c r="C12" s="26" t="s">
        <v>46</v>
      </c>
    </row>
    <row r="13" spans="1:3" ht="15.75" x14ac:dyDescent="0.25">
      <c r="A13" s="22" t="s">
        <v>22</v>
      </c>
      <c r="B13" s="17">
        <f>SUM(B4:B12)</f>
        <v>297990</v>
      </c>
      <c r="C13" s="8"/>
    </row>
    <row r="14" spans="1:3" ht="15.75" x14ac:dyDescent="0.25">
      <c r="A14" s="23"/>
      <c r="B14" s="12"/>
      <c r="C14" s="8"/>
    </row>
    <row r="15" spans="1:3" x14ac:dyDescent="0.25">
      <c r="A15" s="3"/>
      <c r="C15" s="8"/>
    </row>
    <row r="16" spans="1:3" ht="18.75" x14ac:dyDescent="0.3">
      <c r="A16" s="20" t="s">
        <v>7</v>
      </c>
      <c r="C16" s="8"/>
    </row>
    <row r="17" spans="1:3" x14ac:dyDescent="0.25">
      <c r="A17" s="21" t="s">
        <v>8</v>
      </c>
      <c r="B17" s="14">
        <v>10000</v>
      </c>
      <c r="C17" s="26" t="s">
        <v>35</v>
      </c>
    </row>
    <row r="18" spans="1:3" x14ac:dyDescent="0.25">
      <c r="A18" s="21" t="s">
        <v>9</v>
      </c>
      <c r="B18" s="14">
        <v>12000</v>
      </c>
      <c r="C18" s="26"/>
    </row>
    <row r="19" spans="1:3" x14ac:dyDescent="0.25">
      <c r="A19" s="21" t="s">
        <v>27</v>
      </c>
      <c r="B19" s="14">
        <v>18000</v>
      </c>
      <c r="C19" s="26"/>
    </row>
    <row r="20" spans="1:3" x14ac:dyDescent="0.25">
      <c r="A20" s="21" t="s">
        <v>10</v>
      </c>
      <c r="B20" s="14">
        <v>20000</v>
      </c>
      <c r="C20" s="26"/>
    </row>
    <row r="21" spans="1:3" x14ac:dyDescent="0.25">
      <c r="A21" s="21" t="s">
        <v>26</v>
      </c>
      <c r="B21" s="14">
        <v>2000</v>
      </c>
      <c r="C21" s="26"/>
    </row>
    <row r="22" spans="1:3" x14ac:dyDescent="0.25">
      <c r="A22" s="21" t="s">
        <v>28</v>
      </c>
      <c r="B22" s="14">
        <v>11000</v>
      </c>
      <c r="C22" s="26"/>
    </row>
    <row r="23" spans="1:3" x14ac:dyDescent="0.25">
      <c r="A23" s="21" t="s">
        <v>11</v>
      </c>
      <c r="B23" s="14">
        <v>75000</v>
      </c>
      <c r="C23" s="26"/>
    </row>
    <row r="24" spans="1:3" ht="60" x14ac:dyDescent="0.25">
      <c r="A24" s="21" t="s">
        <v>12</v>
      </c>
      <c r="B24" s="14">
        <v>25000</v>
      </c>
      <c r="C24" s="26" t="s">
        <v>50</v>
      </c>
    </row>
    <row r="25" spans="1:3" ht="30" x14ac:dyDescent="0.25">
      <c r="A25" s="21" t="s">
        <v>14</v>
      </c>
      <c r="B25" s="14">
        <v>5000</v>
      </c>
      <c r="C25" s="26" t="s">
        <v>39</v>
      </c>
    </row>
    <row r="26" spans="1:3" x14ac:dyDescent="0.25">
      <c r="A26" s="21" t="s">
        <v>29</v>
      </c>
      <c r="B26" s="14">
        <v>20000</v>
      </c>
      <c r="C26" s="26" t="s">
        <v>40</v>
      </c>
    </row>
    <row r="27" spans="1:3" ht="30" x14ac:dyDescent="0.25">
      <c r="A27" s="21" t="s">
        <v>13</v>
      </c>
      <c r="B27" s="14">
        <f>5110+14526</f>
        <v>19636</v>
      </c>
      <c r="C27" s="26"/>
    </row>
    <row r="28" spans="1:3" x14ac:dyDescent="0.25">
      <c r="A28" s="21" t="s">
        <v>15</v>
      </c>
      <c r="B28" s="14">
        <v>1000</v>
      </c>
      <c r="C28" s="26" t="s">
        <v>41</v>
      </c>
    </row>
    <row r="29" spans="1:3" x14ac:dyDescent="0.25">
      <c r="A29" s="21" t="s">
        <v>16</v>
      </c>
      <c r="B29" s="14">
        <v>1000</v>
      </c>
      <c r="C29" s="26" t="s">
        <v>42</v>
      </c>
    </row>
    <row r="30" spans="1:3" x14ac:dyDescent="0.25">
      <c r="A30" s="21" t="s">
        <v>17</v>
      </c>
      <c r="B30" s="14">
        <v>10000</v>
      </c>
      <c r="C30" s="26"/>
    </row>
    <row r="31" spans="1:3" x14ac:dyDescent="0.25">
      <c r="A31" s="21" t="s">
        <v>32</v>
      </c>
      <c r="B31" s="14">
        <v>5000</v>
      </c>
      <c r="C31" s="26"/>
    </row>
    <row r="32" spans="1:3" x14ac:dyDescent="0.25">
      <c r="A32" s="21" t="s">
        <v>18</v>
      </c>
      <c r="B32" s="14">
        <v>5000</v>
      </c>
      <c r="C32" s="26"/>
    </row>
    <row r="33" spans="1:3" x14ac:dyDescent="0.25">
      <c r="A33" s="21" t="s">
        <v>57</v>
      </c>
      <c r="B33" s="14">
        <v>7200</v>
      </c>
      <c r="C33" s="26"/>
    </row>
    <row r="34" spans="1:3" x14ac:dyDescent="0.25">
      <c r="A34" s="21" t="s">
        <v>19</v>
      </c>
      <c r="B34" s="14"/>
      <c r="C34" s="26"/>
    </row>
    <row r="35" spans="1:3" x14ac:dyDescent="0.25">
      <c r="A35" s="21" t="s">
        <v>23</v>
      </c>
      <c r="B35" s="14">
        <v>1800</v>
      </c>
      <c r="C35" s="26"/>
    </row>
    <row r="36" spans="1:3" x14ac:dyDescent="0.25">
      <c r="A36" s="21" t="s">
        <v>20</v>
      </c>
      <c r="B36" s="14">
        <v>1000</v>
      </c>
      <c r="C36" s="26"/>
    </row>
    <row r="37" spans="1:3" x14ac:dyDescent="0.25">
      <c r="A37" s="21" t="s">
        <v>43</v>
      </c>
      <c r="B37" s="14">
        <v>6000</v>
      </c>
      <c r="C37" s="26"/>
    </row>
    <row r="38" spans="1:3" x14ac:dyDescent="0.25">
      <c r="A38" s="21" t="s">
        <v>21</v>
      </c>
      <c r="B38" s="14">
        <f>49554-7200</f>
        <v>42354</v>
      </c>
      <c r="C38" s="26"/>
    </row>
    <row r="39" spans="1:3" ht="15.75" x14ac:dyDescent="0.25">
      <c r="A39" s="16" t="s">
        <v>22</v>
      </c>
      <c r="B39" s="17">
        <f>SUM(B17:B38)</f>
        <v>297990</v>
      </c>
      <c r="C39" s="8"/>
    </row>
    <row r="42" spans="1:3" x14ac:dyDescent="0.25">
      <c r="A42" s="18" t="s">
        <v>55</v>
      </c>
    </row>
    <row r="43" spans="1:3" x14ac:dyDescent="0.25">
      <c r="A43" s="18" t="s">
        <v>54</v>
      </c>
    </row>
    <row r="44" spans="1:3" x14ac:dyDescent="0.25">
      <c r="A44" s="18"/>
    </row>
    <row r="45" spans="1:3" x14ac:dyDescent="0.25">
      <c r="A45" s="24" t="s">
        <v>47</v>
      </c>
      <c r="C45" s="25" t="s">
        <v>56</v>
      </c>
    </row>
    <row r="46" spans="1:3" x14ac:dyDescent="0.25">
      <c r="A46" s="18" t="s">
        <v>48</v>
      </c>
    </row>
    <row r="47" spans="1:3" x14ac:dyDescent="0.25">
      <c r="A47" s="18" t="s">
        <v>49</v>
      </c>
    </row>
    <row r="48" spans="1:3" x14ac:dyDescent="0.25">
      <c r="A48" s="18" t="s">
        <v>51</v>
      </c>
    </row>
    <row r="49" spans="1:1" x14ac:dyDescent="0.25">
      <c r="A49" s="18" t="s">
        <v>52</v>
      </c>
    </row>
  </sheetData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4464-DDFF-47B1-9DBE-884D8AB1902B}">
  <dimension ref="A1:C40"/>
  <sheetViews>
    <sheetView topLeftCell="A7" zoomScaleNormal="100" workbookViewId="0">
      <selection activeCell="E29" sqref="E29"/>
    </sheetView>
  </sheetViews>
  <sheetFormatPr defaultRowHeight="15" x14ac:dyDescent="0.25"/>
  <cols>
    <col min="1" max="1" width="45.85546875" style="4" bestFit="1" customWidth="1"/>
    <col min="2" max="2" width="9.140625" style="2"/>
    <col min="3" max="3" width="21.85546875" style="3" customWidth="1"/>
    <col min="4" max="16384" width="9.140625" style="4"/>
  </cols>
  <sheetData>
    <row r="1" spans="1:3" ht="18.75" x14ac:dyDescent="0.3">
      <c r="A1" s="1" t="s">
        <v>30</v>
      </c>
    </row>
    <row r="3" spans="1:3" ht="18.75" x14ac:dyDescent="0.3">
      <c r="A3" s="1" t="s">
        <v>5</v>
      </c>
      <c r="C3" s="5"/>
    </row>
    <row r="4" spans="1:3" x14ac:dyDescent="0.25">
      <c r="A4" s="6" t="s">
        <v>0</v>
      </c>
      <c r="B4" s="7"/>
      <c r="C4" s="8"/>
    </row>
    <row r="5" spans="1:3" x14ac:dyDescent="0.25">
      <c r="A5" s="6" t="s">
        <v>6</v>
      </c>
      <c r="B5" s="7"/>
      <c r="C5" s="8"/>
    </row>
    <row r="6" spans="1:3" x14ac:dyDescent="0.25">
      <c r="A6" s="13" t="s">
        <v>1</v>
      </c>
      <c r="B6" s="14">
        <v>15000</v>
      </c>
      <c r="C6" s="8"/>
    </row>
    <row r="7" spans="1:3" x14ac:dyDescent="0.25">
      <c r="A7" s="13" t="s">
        <v>2</v>
      </c>
      <c r="B7" s="14">
        <f>12*4990</f>
        <v>59880</v>
      </c>
      <c r="C7" s="8"/>
    </row>
    <row r="8" spans="1:3" x14ac:dyDescent="0.25">
      <c r="A8" s="13" t="s">
        <v>31</v>
      </c>
      <c r="B8" s="14">
        <f>12*(1070+1011+1189)</f>
        <v>39240</v>
      </c>
      <c r="C8" s="8"/>
    </row>
    <row r="9" spans="1:3" x14ac:dyDescent="0.25">
      <c r="A9" s="6" t="s">
        <v>3</v>
      </c>
      <c r="B9" s="7"/>
      <c r="C9" s="8"/>
    </row>
    <row r="10" spans="1:3" x14ac:dyDescent="0.25">
      <c r="A10" s="6" t="s">
        <v>4</v>
      </c>
      <c r="B10" s="7"/>
      <c r="C10" s="8"/>
    </row>
    <row r="11" spans="1:3" ht="15.75" x14ac:dyDescent="0.25">
      <c r="A11" s="9" t="s">
        <v>22</v>
      </c>
      <c r="B11" s="10">
        <f>SUM(B4:B10)</f>
        <v>114120</v>
      </c>
      <c r="C11" s="8"/>
    </row>
    <row r="12" spans="1:3" ht="15.75" x14ac:dyDescent="0.25">
      <c r="A12" s="11"/>
      <c r="B12" s="12"/>
      <c r="C12" s="8"/>
    </row>
    <row r="13" spans="1:3" x14ac:dyDescent="0.25">
      <c r="C13" s="8"/>
    </row>
    <row r="14" spans="1:3" ht="18.75" x14ac:dyDescent="0.3">
      <c r="A14" s="1" t="s">
        <v>7</v>
      </c>
      <c r="C14" s="8"/>
    </row>
    <row r="15" spans="1:3" x14ac:dyDescent="0.25">
      <c r="A15" s="6" t="s">
        <v>8</v>
      </c>
      <c r="B15" s="7"/>
      <c r="C15" s="8"/>
    </row>
    <row r="16" spans="1:3" x14ac:dyDescent="0.25">
      <c r="A16" s="6" t="s">
        <v>9</v>
      </c>
      <c r="B16" s="7"/>
      <c r="C16" s="8"/>
    </row>
    <row r="17" spans="1:3" x14ac:dyDescent="0.25">
      <c r="A17" s="13" t="s">
        <v>27</v>
      </c>
      <c r="B17" s="14">
        <v>18000</v>
      </c>
      <c r="C17" s="8"/>
    </row>
    <row r="18" spans="1:3" x14ac:dyDescent="0.25">
      <c r="A18" s="6" t="s">
        <v>10</v>
      </c>
      <c r="B18" s="7"/>
      <c r="C18" s="8"/>
    </row>
    <row r="19" spans="1:3" x14ac:dyDescent="0.25">
      <c r="A19" s="13" t="s">
        <v>26</v>
      </c>
      <c r="B19" s="14">
        <v>2000</v>
      </c>
      <c r="C19" s="8"/>
    </row>
    <row r="20" spans="1:3" x14ac:dyDescent="0.25">
      <c r="A20" s="13" t="s">
        <v>28</v>
      </c>
      <c r="B20" s="14">
        <v>11000</v>
      </c>
      <c r="C20" s="8"/>
    </row>
    <row r="21" spans="1:3" x14ac:dyDescent="0.25">
      <c r="A21" s="13" t="s">
        <v>11</v>
      </c>
      <c r="B21" s="14">
        <v>75000</v>
      </c>
      <c r="C21" s="8"/>
    </row>
    <row r="22" spans="1:3" x14ac:dyDescent="0.25">
      <c r="A22" s="6" t="s">
        <v>12</v>
      </c>
      <c r="B22" s="7"/>
      <c r="C22" s="8"/>
    </row>
    <row r="23" spans="1:3" x14ac:dyDescent="0.25">
      <c r="A23" s="6" t="s">
        <v>14</v>
      </c>
      <c r="B23" s="7"/>
      <c r="C23" s="8"/>
    </row>
    <row r="24" spans="1:3" x14ac:dyDescent="0.25">
      <c r="A24" s="6" t="s">
        <v>29</v>
      </c>
      <c r="B24" s="7"/>
      <c r="C24" s="8"/>
    </row>
    <row r="25" spans="1:3" x14ac:dyDescent="0.25">
      <c r="A25" s="13" t="s">
        <v>13</v>
      </c>
      <c r="B25" s="14">
        <f>5110+14526</f>
        <v>19636</v>
      </c>
      <c r="C25" s="8"/>
    </row>
    <row r="26" spans="1:3" x14ac:dyDescent="0.25">
      <c r="A26" s="6" t="s">
        <v>15</v>
      </c>
      <c r="B26" s="7"/>
      <c r="C26" s="8"/>
    </row>
    <row r="27" spans="1:3" x14ac:dyDescent="0.25">
      <c r="A27" s="6" t="s">
        <v>16</v>
      </c>
      <c r="B27" s="7"/>
      <c r="C27" s="8"/>
    </row>
    <row r="28" spans="1:3" x14ac:dyDescent="0.25">
      <c r="A28" s="13" t="s">
        <v>17</v>
      </c>
      <c r="B28" s="14">
        <v>10000</v>
      </c>
      <c r="C28" s="8"/>
    </row>
    <row r="29" spans="1:3" x14ac:dyDescent="0.25">
      <c r="A29" s="13" t="s">
        <v>32</v>
      </c>
      <c r="B29" s="14">
        <v>5000</v>
      </c>
      <c r="C29" s="8"/>
    </row>
    <row r="30" spans="1:3" x14ac:dyDescent="0.25">
      <c r="A30" s="13" t="s">
        <v>18</v>
      </c>
      <c r="B30" s="14">
        <v>5000</v>
      </c>
      <c r="C30" s="8"/>
    </row>
    <row r="31" spans="1:3" x14ac:dyDescent="0.25">
      <c r="A31" s="6" t="s">
        <v>19</v>
      </c>
      <c r="B31" s="7"/>
      <c r="C31" s="8"/>
    </row>
    <row r="32" spans="1:3" x14ac:dyDescent="0.25">
      <c r="A32" s="13" t="s">
        <v>23</v>
      </c>
      <c r="B32" s="14">
        <v>1800</v>
      </c>
      <c r="C32" s="8"/>
    </row>
    <row r="33" spans="1:3" x14ac:dyDescent="0.25">
      <c r="A33" s="13" t="s">
        <v>20</v>
      </c>
      <c r="B33" s="14">
        <v>1000</v>
      </c>
      <c r="C33" s="8"/>
    </row>
    <row r="34" spans="1:3" x14ac:dyDescent="0.25">
      <c r="A34" s="6" t="s">
        <v>21</v>
      </c>
      <c r="B34" s="7"/>
      <c r="C34" s="8"/>
    </row>
    <row r="35" spans="1:3" ht="15.75" x14ac:dyDescent="0.25">
      <c r="A35" s="9" t="s">
        <v>22</v>
      </c>
      <c r="B35" s="10">
        <f>SUM(B15:B34)</f>
        <v>148436</v>
      </c>
      <c r="C35" s="8"/>
    </row>
    <row r="37" spans="1:3" ht="45" x14ac:dyDescent="0.25">
      <c r="A37" s="4" t="s">
        <v>33</v>
      </c>
      <c r="B37" s="2">
        <f>B35-B11</f>
        <v>34316</v>
      </c>
      <c r="C37" s="3" t="s">
        <v>34</v>
      </c>
    </row>
    <row r="39" spans="1:3" x14ac:dyDescent="0.25">
      <c r="A39" s="4" t="s">
        <v>24</v>
      </c>
    </row>
    <row r="40" spans="1:3" x14ac:dyDescent="0.25">
      <c r="A40" s="4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2020</vt:lpstr>
      <vt:lpstr>Blad1 (2)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cp:lastPrinted>2020-01-14T16:30:56Z</cp:lastPrinted>
  <dcterms:created xsi:type="dcterms:W3CDTF">2018-01-17T13:13:50Z</dcterms:created>
  <dcterms:modified xsi:type="dcterms:W3CDTF">2020-01-14T16:31:30Z</dcterms:modified>
</cp:coreProperties>
</file>